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8195" windowHeight="105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4" i="1" l="1"/>
  <c r="C53" i="1"/>
  <c r="D53" i="1"/>
  <c r="B53" i="1"/>
  <c r="B26" i="1" l="1"/>
  <c r="B15" i="1"/>
  <c r="C45" i="1"/>
  <c r="D45" i="1"/>
  <c r="B45" i="1"/>
  <c r="C43" i="1"/>
  <c r="C48" i="1" s="1"/>
  <c r="C49" i="1" s="1"/>
  <c r="D43" i="1"/>
  <c r="D48" i="1" s="1"/>
  <c r="D49" i="1" s="1"/>
  <c r="B43" i="1"/>
  <c r="B48" i="1" l="1"/>
  <c r="B49" i="1" s="1"/>
  <c r="B46" i="1"/>
  <c r="D46" i="1"/>
  <c r="D51" i="1" s="1"/>
  <c r="C46" i="1"/>
  <c r="C51" i="1" s="1"/>
  <c r="C65" i="1" l="1"/>
  <c r="C66" i="1" s="1"/>
  <c r="C70" i="1"/>
  <c r="B51" i="1"/>
  <c r="B62" i="1" s="1"/>
  <c r="D65" i="1"/>
  <c r="D66" i="1" s="1"/>
  <c r="D70" i="1"/>
  <c r="C61" i="1"/>
  <c r="C62" i="1"/>
  <c r="C63" i="1"/>
  <c r="D61" i="1"/>
  <c r="D62" i="1"/>
  <c r="D63" i="1"/>
  <c r="C54" i="1"/>
  <c r="C60" i="1"/>
  <c r="C56" i="1"/>
  <c r="D54" i="1"/>
  <c r="D56" i="1"/>
  <c r="D60" i="1"/>
  <c r="B61" i="1" l="1"/>
  <c r="D57" i="1"/>
  <c r="D58" i="1"/>
  <c r="B56" i="1"/>
  <c r="C57" i="1"/>
  <c r="C58" i="1"/>
  <c r="B60" i="1"/>
  <c r="B63" i="1"/>
  <c r="B54" i="1"/>
  <c r="B65" i="1"/>
  <c r="B66" i="1" s="1"/>
  <c r="B70" i="1"/>
  <c r="C68" i="1" l="1"/>
  <c r="C72" i="1" s="1"/>
  <c r="B57" i="1"/>
  <c r="B58" i="1"/>
  <c r="D68" i="1"/>
  <c r="D72" i="1" s="1"/>
  <c r="B68" i="1" l="1"/>
  <c r="B72" i="1" s="1"/>
</calcChain>
</file>

<file path=xl/sharedStrings.xml><?xml version="1.0" encoding="utf-8"?>
<sst xmlns="http://schemas.openxmlformats.org/spreadsheetml/2006/main" count="70" uniqueCount="68">
  <si>
    <t>VMs:</t>
  </si>
  <si>
    <t>Transparent Page Sharing:</t>
  </si>
  <si>
    <t xml:space="preserve"> Target vCPUs per core:</t>
  </si>
  <si>
    <t>RAM Utilization:</t>
  </si>
  <si>
    <t>(Courtesy of Duncan Epping)</t>
  </si>
  <si>
    <t>Hosts Needed - vCPU (N):</t>
  </si>
  <si>
    <t>Hosts Needed - vCPU (N+1):</t>
  </si>
  <si>
    <t>Hosts Needed - vRAM (N):</t>
  </si>
  <si>
    <t>Hosts Needed - vRAM (N+1):</t>
  </si>
  <si>
    <t>Hosts Needed (MAX):</t>
  </si>
  <si>
    <t>vSphere License Cost:</t>
  </si>
  <si>
    <t>Microsoft Data Center License:</t>
  </si>
  <si>
    <t>Host Sockets:</t>
  </si>
  <si>
    <t>Host Cores:</t>
  </si>
  <si>
    <t>Host RAM:</t>
  </si>
  <si>
    <t>(Courtesy of VMware, Inc.)</t>
  </si>
  <si>
    <t>Host Cost:</t>
  </si>
  <si>
    <t>10 Gbps Network Port Cost:</t>
  </si>
  <si>
    <t>1 Gbps Network Port Cost:</t>
  </si>
  <si>
    <t>(Rough estimate based on Cisco Nexus 5548)</t>
  </si>
  <si>
    <t>(Rough estimate based on Cisco Catalyst 3750)</t>
  </si>
  <si>
    <t>1 Gbps ports per host:</t>
  </si>
  <si>
    <t>10 Gbps ports per host:</t>
  </si>
  <si>
    <t>QLogic QLE2562 FC HBA:</t>
  </si>
  <si>
    <t>KVM Switch Port Cost:</t>
  </si>
  <si>
    <t>(Rough estimate based on Avocent DSR1028 + dongles + cable)</t>
  </si>
  <si>
    <t>Host Effective RAM ("Full"):</t>
  </si>
  <si>
    <t>2 Intel CPU, 96 GB</t>
  </si>
  <si>
    <t>2 Intel CPU, 256 GB</t>
  </si>
  <si>
    <t>4 Intel CPU, 512 GB</t>
  </si>
  <si>
    <t>vSphere Yearly SnS Cost:</t>
  </si>
  <si>
    <t>Commercial Power, per kWh:</t>
  </si>
  <si>
    <t>(Summer small business rate from http://www.mge.com/business/rates/elec_bizrates.htm)</t>
  </si>
  <si>
    <t>SAN Switch Port Cost (x2):</t>
  </si>
  <si>
    <t>(Rough estimate based on old Brocade Silkworm 3200 series pricing)</t>
  </si>
  <si>
    <t>(CDW, 7/20/2011 - dual port 8 Gbps PCIe)</t>
  </si>
  <si>
    <t>PUE:</t>
  </si>
  <si>
    <t>(Power Usage Effectiveness - measure of data center efficiency)</t>
  </si>
  <si>
    <t>License Total:</t>
  </si>
  <si>
    <t>Host Hardware Total:</t>
  </si>
  <si>
    <t>(Assumes Dell configuration of four onboard 1 Gbps &amp; two Intel X520-DA 10 Gbps ports)</t>
  </si>
  <si>
    <t>SnS Total, 5 years:</t>
  </si>
  <si>
    <t>Network Port Total:</t>
  </si>
  <si>
    <t>SAN Port Total:</t>
  </si>
  <si>
    <t>SAN FC HBA Total:</t>
  </si>
  <si>
    <t>(Estimate based on 25% of license price)</t>
  </si>
  <si>
    <t>Host Power Draw, 100% (Watts):</t>
  </si>
  <si>
    <t>KVM Total:</t>
  </si>
  <si>
    <t>Microsoft License Total:</t>
  </si>
  <si>
    <t>Power Total, 5 years:</t>
  </si>
  <si>
    <t>HVAC Total, 5 years:</t>
  </si>
  <si>
    <t>Total:</t>
  </si>
  <si>
    <t>Scale Out vs. Scale Up Cost Estimator</t>
  </si>
  <si>
    <t>Bob Plankers, @plankers, http://lonesysadmin.net/</t>
  </si>
  <si>
    <t>This spreadsheet is intended to help users gauge whether more servers or larger servers are more cost effective.</t>
  </si>
  <si>
    <t>(Courtesy of Duncan Epping -- VMware PSO says 5 to 8)</t>
  </si>
  <si>
    <t>(Courtesy of Duncan Epping -- larger on larger hosts, smaller on smaller hosts)</t>
  </si>
  <si>
    <t>(Courtesy of Gabrie van Zanten -- estimates overhead)</t>
  </si>
  <si>
    <t>Average vCPUs per VM:</t>
  </si>
  <si>
    <t>Average RAM per VM (GB):</t>
  </si>
  <si>
    <t>(Won't be wholly different for iSCSI across additional 10 Gbps links)</t>
  </si>
  <si>
    <t>It does not account for political or design decisions, or "soft" costs like staff time. Please tweak as needed.</t>
  </si>
  <si>
    <t>(Courtesy Aaron Delp)</t>
  </si>
  <si>
    <t>Hardware &amp; Infrastructure Total:</t>
  </si>
  <si>
    <t>CPU Licenses Needed:</t>
  </si>
  <si>
    <t>vRAM Licenses Needed:</t>
  </si>
  <si>
    <t>RAM licensed per Socket:</t>
  </si>
  <si>
    <t>(Enterprise Plus = 48, Enterprise = 32,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</si>
</sst>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&quot;$&quot;#,##0.00"/>
    <numFmt numFmtId="167" formatCode="&quot;$&quot;#,##0.00000"/>
    <numFmt numFmtId="168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166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6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zoomScaleNormal="100" workbookViewId="0">
      <selection activeCell="B11" sqref="B11"/>
    </sheetView>
  </sheetViews>
  <sheetFormatPr defaultRowHeight="15" x14ac:dyDescent="0.25"/>
  <cols>
    <col min="1" max="1" width="30" bestFit="1" customWidth="1"/>
    <col min="2" max="2" width="17" style="5" customWidth="1"/>
    <col min="3" max="3" width="19.140625" style="5" customWidth="1"/>
    <col min="4" max="4" width="19.42578125" style="5" customWidth="1"/>
    <col min="6" max="6" width="12.28515625" bestFit="1" customWidth="1"/>
    <col min="7" max="7" width="10.85546875" customWidth="1"/>
    <col min="8" max="8" width="10.7109375" customWidth="1"/>
    <col min="9" max="9" width="12.5703125" bestFit="1" customWidth="1"/>
    <col min="10" max="10" width="12.5703125" customWidth="1"/>
    <col min="12" max="12" width="12.5703125" bestFit="1" customWidth="1"/>
    <col min="13" max="13" width="11.7109375" customWidth="1"/>
    <col min="14" max="14" width="10" bestFit="1" customWidth="1"/>
    <col min="15" max="21" width="10" customWidth="1"/>
  </cols>
  <sheetData>
    <row r="1" spans="1:21" s="22" customFormat="1" ht="18.75" x14ac:dyDescent="0.3">
      <c r="A1" s="22" t="s">
        <v>52</v>
      </c>
      <c r="B1" s="23"/>
      <c r="C1" s="23"/>
      <c r="D1" s="23"/>
    </row>
    <row r="2" spans="1:21" s="22" customFormat="1" ht="18.75" x14ac:dyDescent="0.3">
      <c r="A2" s="22" t="s">
        <v>53</v>
      </c>
      <c r="B2" s="23"/>
      <c r="C2" s="23"/>
      <c r="D2" s="23"/>
    </row>
    <row r="4" spans="1:21" x14ac:dyDescent="0.25">
      <c r="A4" t="s">
        <v>54</v>
      </c>
    </row>
    <row r="5" spans="1:21" x14ac:dyDescent="0.25">
      <c r="A5" t="s">
        <v>61</v>
      </c>
    </row>
    <row r="6" spans="1:21" x14ac:dyDescent="0.25">
      <c r="E6" s="1"/>
      <c r="I6" s="2"/>
      <c r="J6" s="2"/>
      <c r="L6" s="2"/>
      <c r="M6" s="2"/>
      <c r="N6" s="3"/>
      <c r="O6" s="4"/>
      <c r="P6" s="4"/>
      <c r="Q6" s="2"/>
      <c r="R6" s="2"/>
      <c r="S6" s="2"/>
      <c r="T6" s="2"/>
      <c r="U6" s="2"/>
    </row>
    <row r="7" spans="1:21" x14ac:dyDescent="0.25">
      <c r="A7" s="9" t="s">
        <v>0</v>
      </c>
      <c r="B7" s="5">
        <v>300</v>
      </c>
      <c r="C7" s="10"/>
      <c r="E7" s="1"/>
      <c r="I7" s="2"/>
      <c r="J7" s="2"/>
      <c r="L7" s="2"/>
      <c r="M7" s="2"/>
      <c r="N7" s="3"/>
      <c r="O7" s="4"/>
      <c r="P7" s="4"/>
      <c r="Q7" s="2"/>
      <c r="R7" s="2"/>
      <c r="S7" s="2"/>
      <c r="T7" s="2"/>
      <c r="U7" s="2"/>
    </row>
    <row r="8" spans="1:21" x14ac:dyDescent="0.25">
      <c r="A8" s="9" t="s">
        <v>59</v>
      </c>
      <c r="B8" s="5">
        <v>3</v>
      </c>
      <c r="C8" s="10" t="s">
        <v>4</v>
      </c>
      <c r="E8" s="1"/>
      <c r="I8" s="2"/>
      <c r="J8" s="2"/>
      <c r="L8" s="2"/>
      <c r="M8" s="2"/>
      <c r="N8" s="3"/>
      <c r="O8" s="4"/>
      <c r="P8" s="4"/>
      <c r="Q8" s="2"/>
      <c r="R8" s="2"/>
      <c r="S8" s="2"/>
      <c r="T8" s="2"/>
      <c r="U8" s="2"/>
    </row>
    <row r="9" spans="1:21" x14ac:dyDescent="0.25">
      <c r="A9" s="9" t="s">
        <v>58</v>
      </c>
      <c r="B9" s="5">
        <v>1.3</v>
      </c>
      <c r="C9" s="10" t="s">
        <v>4</v>
      </c>
      <c r="E9" s="1"/>
      <c r="I9" s="2"/>
      <c r="J9" s="2"/>
      <c r="L9" s="2"/>
      <c r="M9" s="2"/>
      <c r="N9" s="3"/>
      <c r="O9" s="4"/>
      <c r="P9" s="4"/>
      <c r="Q9" s="2"/>
      <c r="R9" s="2"/>
      <c r="S9" s="2"/>
      <c r="T9" s="2"/>
      <c r="U9" s="2"/>
    </row>
    <row r="10" spans="1:21" x14ac:dyDescent="0.25">
      <c r="A10" s="9" t="s">
        <v>2</v>
      </c>
      <c r="B10" s="5">
        <v>6</v>
      </c>
      <c r="C10" s="10" t="s">
        <v>55</v>
      </c>
      <c r="E10" s="1"/>
      <c r="I10" s="2"/>
      <c r="J10" s="2"/>
      <c r="L10" s="2"/>
      <c r="M10" s="2"/>
      <c r="N10" s="3"/>
      <c r="O10" s="4"/>
      <c r="P10" s="4"/>
      <c r="Q10" s="2"/>
      <c r="R10" s="2"/>
      <c r="S10" s="2"/>
      <c r="T10" s="2"/>
      <c r="U10" s="2"/>
    </row>
    <row r="11" spans="1:21" x14ac:dyDescent="0.25">
      <c r="A11" s="9" t="s">
        <v>1</v>
      </c>
      <c r="B11" s="8">
        <v>0.2</v>
      </c>
      <c r="C11" s="10" t="s">
        <v>56</v>
      </c>
      <c r="E11" s="1"/>
      <c r="I11" s="2"/>
      <c r="J11" s="2"/>
      <c r="L11" s="2"/>
      <c r="M11" s="2"/>
      <c r="N11" s="3"/>
      <c r="O11" s="4"/>
      <c r="P11" s="4"/>
      <c r="Q11" s="2"/>
      <c r="R11" s="2"/>
      <c r="S11" s="2"/>
      <c r="T11" s="2"/>
      <c r="U11" s="2"/>
    </row>
    <row r="12" spans="1:21" x14ac:dyDescent="0.25">
      <c r="A12" s="9" t="s">
        <v>3</v>
      </c>
      <c r="B12" s="8">
        <v>0.85</v>
      </c>
      <c r="C12" s="10" t="s">
        <v>57</v>
      </c>
      <c r="E12" s="1"/>
      <c r="I12" s="2"/>
      <c r="J12" s="2"/>
      <c r="L12" s="2"/>
      <c r="M12" s="2"/>
      <c r="N12" s="3"/>
      <c r="O12" s="4"/>
      <c r="P12" s="4"/>
      <c r="Q12" s="2"/>
      <c r="R12" s="2"/>
      <c r="S12" s="2"/>
      <c r="T12" s="2"/>
      <c r="U12" s="2"/>
    </row>
    <row r="13" spans="1:21" x14ac:dyDescent="0.25">
      <c r="A13" s="9"/>
      <c r="B13" s="8"/>
      <c r="C13" s="10"/>
      <c r="E13" s="1"/>
      <c r="I13" s="2"/>
      <c r="J13" s="2"/>
      <c r="L13" s="2"/>
      <c r="M13" s="2"/>
      <c r="N13" s="3"/>
      <c r="O13" s="4"/>
      <c r="P13" s="4"/>
      <c r="Q13" s="2"/>
      <c r="R13" s="2"/>
      <c r="S13" s="2"/>
      <c r="T13" s="2"/>
      <c r="U13" s="2"/>
    </row>
    <row r="14" spans="1:21" x14ac:dyDescent="0.25">
      <c r="A14" s="9" t="s">
        <v>10</v>
      </c>
      <c r="B14" s="12">
        <v>3495</v>
      </c>
      <c r="C14" s="10" t="s">
        <v>15</v>
      </c>
      <c r="E14" s="1"/>
      <c r="I14" s="2"/>
      <c r="J14" s="2"/>
      <c r="L14" s="2"/>
      <c r="M14" s="2"/>
      <c r="N14" s="3"/>
      <c r="O14" s="4"/>
      <c r="P14" s="4"/>
      <c r="Q14" s="2"/>
      <c r="R14" s="2"/>
      <c r="S14" s="2"/>
      <c r="T14" s="2"/>
      <c r="U14" s="2"/>
    </row>
    <row r="15" spans="1:21" x14ac:dyDescent="0.25">
      <c r="A15" s="9" t="s">
        <v>30</v>
      </c>
      <c r="B15" s="13">
        <f>25%*B14</f>
        <v>873.75</v>
      </c>
      <c r="C15" s="10" t="s">
        <v>45</v>
      </c>
      <c r="E15" s="1"/>
      <c r="I15" s="2"/>
      <c r="J15" s="2"/>
      <c r="L15" s="2"/>
      <c r="M15" s="2"/>
      <c r="N15" s="3"/>
      <c r="O15" s="4"/>
      <c r="P15" s="4"/>
      <c r="Q15" s="2"/>
      <c r="R15" s="2"/>
      <c r="S15" s="2"/>
      <c r="T15" s="2"/>
      <c r="U15" s="2"/>
    </row>
    <row r="16" spans="1:21" x14ac:dyDescent="0.25">
      <c r="A16" s="9" t="s">
        <v>66</v>
      </c>
      <c r="B16" s="18">
        <v>48</v>
      </c>
      <c r="C16" s="10" t="s">
        <v>67</v>
      </c>
      <c r="E16" s="1"/>
      <c r="I16" s="2"/>
      <c r="J16" s="2"/>
      <c r="L16" s="2"/>
      <c r="M16" s="2"/>
      <c r="N16" s="3"/>
      <c r="O16" s="4"/>
      <c r="P16" s="4"/>
      <c r="Q16" s="2"/>
      <c r="R16" s="2"/>
      <c r="S16" s="2"/>
      <c r="T16" s="2"/>
      <c r="U16" s="2"/>
    </row>
    <row r="17" spans="1:21" x14ac:dyDescent="0.25">
      <c r="A17" s="9"/>
      <c r="B17" s="13"/>
      <c r="C17" s="10"/>
      <c r="E17" s="1"/>
      <c r="I17" s="2"/>
      <c r="J17" s="2"/>
      <c r="L17" s="2"/>
      <c r="M17" s="2"/>
      <c r="N17" s="3"/>
      <c r="O17" s="4"/>
      <c r="P17" s="4"/>
      <c r="Q17" s="2"/>
      <c r="R17" s="2"/>
      <c r="S17" s="2"/>
      <c r="T17" s="2"/>
      <c r="U17" s="2"/>
    </row>
    <row r="18" spans="1:21" x14ac:dyDescent="0.25">
      <c r="A18" s="9" t="s">
        <v>11</v>
      </c>
      <c r="B18" s="13">
        <v>2999</v>
      </c>
      <c r="C18" s="10" t="s">
        <v>62</v>
      </c>
      <c r="E18" s="1"/>
      <c r="I18" s="2"/>
      <c r="J18" s="2"/>
      <c r="L18" s="2"/>
      <c r="M18" s="2"/>
      <c r="N18" s="3"/>
      <c r="O18" s="4"/>
      <c r="P18" s="4"/>
      <c r="Q18" s="2"/>
      <c r="R18" s="2"/>
      <c r="S18" s="2"/>
      <c r="T18" s="2"/>
      <c r="U18" s="2"/>
    </row>
    <row r="19" spans="1:21" x14ac:dyDescent="0.25">
      <c r="A19" s="9"/>
      <c r="B19" s="8"/>
      <c r="C19" s="10"/>
      <c r="E19" s="1"/>
      <c r="I19" s="2"/>
      <c r="J19" s="2"/>
      <c r="L19" s="2"/>
      <c r="M19" s="2"/>
      <c r="N19" s="3"/>
      <c r="O19" s="4"/>
      <c r="P19" s="4"/>
      <c r="Q19" s="2"/>
      <c r="R19" s="2"/>
      <c r="S19" s="2"/>
      <c r="T19" s="2"/>
      <c r="U19" s="2"/>
    </row>
    <row r="20" spans="1:21" x14ac:dyDescent="0.25">
      <c r="A20" s="9" t="s">
        <v>17</v>
      </c>
      <c r="B20" s="15">
        <v>700</v>
      </c>
      <c r="C20" s="10" t="s">
        <v>19</v>
      </c>
      <c r="E20" s="1"/>
      <c r="I20" s="2"/>
      <c r="J20" s="2"/>
      <c r="L20" s="2"/>
      <c r="M20" s="2"/>
      <c r="N20" s="3"/>
      <c r="O20" s="4"/>
      <c r="P20" s="4"/>
      <c r="Q20" s="2"/>
      <c r="R20" s="2"/>
      <c r="S20" s="2"/>
      <c r="T20" s="2"/>
      <c r="U20" s="2"/>
    </row>
    <row r="21" spans="1:21" x14ac:dyDescent="0.25">
      <c r="A21" s="9" t="s">
        <v>18</v>
      </c>
      <c r="B21" s="15">
        <v>200</v>
      </c>
      <c r="C21" s="10" t="s">
        <v>20</v>
      </c>
      <c r="E21" s="1"/>
      <c r="I21" s="2"/>
      <c r="J21" s="2"/>
      <c r="L21" s="2"/>
      <c r="M21" s="2"/>
      <c r="N21" s="3"/>
      <c r="O21" s="4"/>
      <c r="P21" s="4"/>
      <c r="Q21" s="2"/>
      <c r="R21" s="2"/>
      <c r="S21" s="2"/>
      <c r="T21" s="2"/>
      <c r="U21" s="2"/>
    </row>
    <row r="22" spans="1:21" x14ac:dyDescent="0.25">
      <c r="A22" s="9" t="s">
        <v>22</v>
      </c>
      <c r="B22" s="18">
        <v>2</v>
      </c>
      <c r="C22" s="10" t="s">
        <v>40</v>
      </c>
      <c r="E22" s="1"/>
      <c r="I22" s="2"/>
      <c r="J22" s="2"/>
      <c r="L22" s="2"/>
      <c r="M22" s="2"/>
      <c r="N22" s="3"/>
      <c r="O22" s="4"/>
      <c r="P22" s="4"/>
      <c r="Q22" s="2"/>
      <c r="R22" s="2"/>
      <c r="S22" s="2"/>
      <c r="T22" s="2"/>
      <c r="U22" s="2"/>
    </row>
    <row r="23" spans="1:21" x14ac:dyDescent="0.25">
      <c r="A23" s="9" t="s">
        <v>21</v>
      </c>
      <c r="B23" s="18">
        <v>2</v>
      </c>
      <c r="C23" s="10" t="s">
        <v>40</v>
      </c>
      <c r="E23" s="1"/>
      <c r="I23" s="2"/>
      <c r="J23" s="2"/>
      <c r="L23" s="2"/>
      <c r="M23" s="2"/>
      <c r="N23" s="3"/>
      <c r="O23" s="4"/>
      <c r="P23" s="4"/>
      <c r="Q23" s="2"/>
      <c r="R23" s="2"/>
      <c r="S23" s="2"/>
      <c r="T23" s="2"/>
      <c r="U23" s="2"/>
    </row>
    <row r="24" spans="1:21" x14ac:dyDescent="0.25">
      <c r="A24" s="9"/>
      <c r="B24" s="18"/>
      <c r="C24" s="10"/>
      <c r="E24" s="1"/>
      <c r="I24" s="2"/>
      <c r="J24" s="2"/>
      <c r="L24" s="2"/>
      <c r="M24" s="2"/>
      <c r="N24" s="3"/>
      <c r="O24" s="4"/>
      <c r="P24" s="4"/>
      <c r="Q24" s="2"/>
      <c r="R24" s="2"/>
      <c r="S24" s="2"/>
      <c r="T24" s="2"/>
      <c r="U24" s="2"/>
    </row>
    <row r="25" spans="1:21" x14ac:dyDescent="0.25">
      <c r="A25" s="9" t="s">
        <v>23</v>
      </c>
      <c r="B25" s="12">
        <v>1388.99</v>
      </c>
      <c r="C25" s="10" t="s">
        <v>35</v>
      </c>
      <c r="E25" s="1"/>
      <c r="I25" s="2"/>
      <c r="J25" s="2"/>
      <c r="L25" s="2"/>
      <c r="M25" s="2"/>
      <c r="N25" s="3"/>
      <c r="O25" s="4"/>
      <c r="P25" s="4"/>
      <c r="Q25" s="2"/>
      <c r="R25" s="2"/>
      <c r="S25" s="2"/>
      <c r="T25" s="2"/>
      <c r="U25" s="2"/>
    </row>
    <row r="26" spans="1:21" x14ac:dyDescent="0.25">
      <c r="A26" s="9" t="s">
        <v>33</v>
      </c>
      <c r="B26" s="12">
        <f>2*700</f>
        <v>1400</v>
      </c>
      <c r="C26" s="10" t="s">
        <v>34</v>
      </c>
      <c r="E26" s="1"/>
      <c r="I26" s="2"/>
      <c r="J26" s="2"/>
      <c r="L26" s="2"/>
      <c r="M26" s="2"/>
      <c r="N26" s="3"/>
      <c r="O26" s="4"/>
      <c r="P26" s="4"/>
      <c r="Q26" s="2"/>
      <c r="R26" s="2"/>
      <c r="S26" s="2"/>
      <c r="T26" s="2"/>
      <c r="U26" s="2"/>
    </row>
    <row r="27" spans="1:21" x14ac:dyDescent="0.25">
      <c r="A27" s="9"/>
      <c r="B27" s="12"/>
      <c r="C27" s="10" t="s">
        <v>60</v>
      </c>
      <c r="E27" s="1"/>
      <c r="I27" s="2"/>
      <c r="J27" s="2"/>
      <c r="L27" s="2"/>
      <c r="M27" s="2"/>
      <c r="N27" s="3"/>
      <c r="O27" s="4"/>
      <c r="P27" s="4"/>
      <c r="Q27" s="2"/>
      <c r="R27" s="2"/>
      <c r="S27" s="2"/>
      <c r="T27" s="2"/>
      <c r="U27" s="2"/>
    </row>
    <row r="28" spans="1:21" x14ac:dyDescent="0.25">
      <c r="A28" s="9"/>
      <c r="B28" s="18"/>
      <c r="C28" s="10"/>
      <c r="E28" s="1"/>
      <c r="I28" s="2"/>
      <c r="J28" s="2"/>
      <c r="L28" s="2"/>
      <c r="M28" s="2"/>
      <c r="N28" s="3"/>
      <c r="O28" s="4"/>
      <c r="P28" s="4"/>
      <c r="Q28" s="2"/>
      <c r="R28" s="2"/>
      <c r="S28" s="2"/>
      <c r="T28" s="2"/>
      <c r="U28" s="2"/>
    </row>
    <row r="29" spans="1:21" x14ac:dyDescent="0.25">
      <c r="A29" s="9" t="s">
        <v>24</v>
      </c>
      <c r="B29" s="13">
        <v>250</v>
      </c>
      <c r="C29" s="10" t="s">
        <v>25</v>
      </c>
      <c r="E29" s="1"/>
      <c r="I29" s="2"/>
      <c r="J29" s="2"/>
      <c r="L29" s="2"/>
      <c r="M29" s="2"/>
      <c r="N29" s="3"/>
      <c r="O29" s="4"/>
      <c r="P29" s="4"/>
      <c r="Q29" s="2"/>
      <c r="R29" s="2"/>
      <c r="S29" s="2"/>
      <c r="T29" s="2"/>
      <c r="U29" s="2"/>
    </row>
    <row r="30" spans="1:21" x14ac:dyDescent="0.25">
      <c r="A30" s="9"/>
      <c r="B30" s="13"/>
      <c r="C30" s="10"/>
      <c r="E30" s="1"/>
      <c r="I30" s="2"/>
      <c r="J30" s="2"/>
      <c r="L30" s="2"/>
      <c r="M30" s="2"/>
      <c r="N30" s="3"/>
      <c r="O30" s="4"/>
      <c r="P30" s="4"/>
      <c r="Q30" s="2"/>
      <c r="R30" s="2"/>
      <c r="S30" s="2"/>
      <c r="T30" s="2"/>
      <c r="U30" s="2"/>
    </row>
    <row r="31" spans="1:21" x14ac:dyDescent="0.25">
      <c r="A31" s="9" t="s">
        <v>31</v>
      </c>
      <c r="B31" s="19">
        <v>0.1116</v>
      </c>
      <c r="C31" s="10" t="s">
        <v>32</v>
      </c>
      <c r="E31" s="1"/>
      <c r="I31" s="2"/>
      <c r="J31" s="2"/>
      <c r="L31" s="2"/>
      <c r="M31" s="2"/>
      <c r="N31" s="3"/>
      <c r="O31" s="4"/>
      <c r="P31" s="4"/>
      <c r="Q31" s="2"/>
      <c r="R31" s="2"/>
      <c r="S31" s="2"/>
      <c r="T31" s="2"/>
      <c r="U31" s="2"/>
    </row>
    <row r="32" spans="1:21" x14ac:dyDescent="0.25">
      <c r="A32" s="9"/>
      <c r="B32" s="18"/>
      <c r="C32" s="10"/>
      <c r="E32" s="1"/>
      <c r="I32" s="2"/>
      <c r="J32" s="2"/>
      <c r="L32" s="2"/>
      <c r="M32" s="2"/>
      <c r="N32" s="3"/>
      <c r="O32" s="4"/>
      <c r="P32" s="4"/>
      <c r="Q32" s="2"/>
      <c r="R32" s="2"/>
      <c r="S32" s="2"/>
      <c r="T32" s="2"/>
      <c r="U32" s="2"/>
    </row>
    <row r="33" spans="1:21" x14ac:dyDescent="0.25">
      <c r="A33" s="9" t="s">
        <v>36</v>
      </c>
      <c r="B33" s="17">
        <v>1.5</v>
      </c>
      <c r="C33" s="10" t="s">
        <v>37</v>
      </c>
      <c r="E33" s="1"/>
      <c r="I33" s="2"/>
      <c r="J33" s="2"/>
      <c r="L33" s="2"/>
      <c r="M33" s="2"/>
      <c r="N33" s="3"/>
      <c r="O33" s="4"/>
      <c r="P33" s="4"/>
      <c r="Q33" s="2"/>
      <c r="R33" s="2"/>
      <c r="S33" s="2"/>
      <c r="T33" s="2"/>
      <c r="U33" s="2"/>
    </row>
    <row r="34" spans="1:21" x14ac:dyDescent="0.25">
      <c r="A34" s="9"/>
      <c r="B34" s="18"/>
      <c r="C34" s="10"/>
      <c r="E34" s="1"/>
      <c r="I34" s="2"/>
      <c r="J34" s="2"/>
      <c r="L34" s="2"/>
      <c r="M34" s="2"/>
      <c r="N34" s="3"/>
      <c r="O34" s="4"/>
      <c r="P34" s="4"/>
      <c r="Q34" s="2"/>
      <c r="R34" s="2"/>
      <c r="S34" s="2"/>
      <c r="T34" s="2"/>
      <c r="U34" s="2"/>
    </row>
    <row r="36" spans="1:21" x14ac:dyDescent="0.25">
      <c r="B36" s="7" t="s">
        <v>27</v>
      </c>
      <c r="C36" s="7" t="s">
        <v>28</v>
      </c>
      <c r="D36" s="7" t="s">
        <v>29</v>
      </c>
    </row>
    <row r="37" spans="1:21" x14ac:dyDescent="0.25">
      <c r="A37" t="s">
        <v>12</v>
      </c>
      <c r="B37" s="16">
        <v>2</v>
      </c>
      <c r="C37" s="16">
        <v>2</v>
      </c>
      <c r="D37" s="16">
        <v>4</v>
      </c>
    </row>
    <row r="38" spans="1:21" x14ac:dyDescent="0.25">
      <c r="A38" t="s">
        <v>13</v>
      </c>
      <c r="B38" s="5">
        <v>8</v>
      </c>
      <c r="C38" s="5">
        <v>16</v>
      </c>
      <c r="D38" s="5">
        <v>40</v>
      </c>
    </row>
    <row r="39" spans="1:21" x14ac:dyDescent="0.25">
      <c r="A39" t="s">
        <v>14</v>
      </c>
      <c r="B39" s="5">
        <v>96</v>
      </c>
      <c r="C39" s="5">
        <v>256</v>
      </c>
      <c r="D39" s="5">
        <v>512</v>
      </c>
    </row>
    <row r="40" spans="1:21" x14ac:dyDescent="0.25">
      <c r="A40" t="s">
        <v>16</v>
      </c>
      <c r="B40" s="14">
        <v>7077</v>
      </c>
      <c r="C40" s="20">
        <v>14479</v>
      </c>
      <c r="D40" s="20">
        <v>31883</v>
      </c>
    </row>
    <row r="41" spans="1:21" x14ac:dyDescent="0.25">
      <c r="A41" t="s">
        <v>46</v>
      </c>
      <c r="B41" s="5">
        <v>350</v>
      </c>
      <c r="C41" s="5">
        <v>527</v>
      </c>
      <c r="D41" s="5">
        <v>998</v>
      </c>
    </row>
    <row r="43" spans="1:21" x14ac:dyDescent="0.25">
      <c r="A43" t="s">
        <v>26</v>
      </c>
      <c r="B43" s="5">
        <f>$B$12*B39</f>
        <v>81.599999999999994</v>
      </c>
      <c r="C43" s="5">
        <f>$B$12*C39</f>
        <v>217.6</v>
      </c>
      <c r="D43" s="5">
        <f>$B$12*D39</f>
        <v>435.2</v>
      </c>
    </row>
    <row r="44" spans="1:21" x14ac:dyDescent="0.25">
      <c r="F44">
        <f>390/16/6</f>
        <v>4.0625</v>
      </c>
    </row>
    <row r="45" spans="1:21" x14ac:dyDescent="0.25">
      <c r="A45" t="s">
        <v>5</v>
      </c>
      <c r="B45" s="5">
        <f>ROUNDUP((($B$7*$B$9)/$B$10)/B38,0)</f>
        <v>9</v>
      </c>
      <c r="C45" s="5">
        <f>ROUNDUP((($B$7*$B$9)/$B$10)/C38,0)</f>
        <v>5</v>
      </c>
      <c r="D45" s="5">
        <f>ROUNDUP((($B$7*$B$9)/$B$10)/D38,0)</f>
        <v>2</v>
      </c>
    </row>
    <row r="46" spans="1:21" x14ac:dyDescent="0.25">
      <c r="A46" t="s">
        <v>6</v>
      </c>
      <c r="B46" s="5">
        <f>B45+1</f>
        <v>10</v>
      </c>
      <c r="C46" s="5">
        <f t="shared" ref="C46:D46" si="0">C45+1</f>
        <v>6</v>
      </c>
      <c r="D46" s="5">
        <f t="shared" si="0"/>
        <v>3</v>
      </c>
    </row>
    <row r="48" spans="1:21" x14ac:dyDescent="0.25">
      <c r="A48" t="s">
        <v>7</v>
      </c>
      <c r="B48" s="5">
        <f>ROUNDUP((($B$7*$B$8)*(1-$B$11))/B43,0)</f>
        <v>9</v>
      </c>
      <c r="C48" s="5">
        <f t="shared" ref="C48:D48" si="1">ROUNDUP((($B$7*$B$8)*(1-$B$11))/C43,0)</f>
        <v>4</v>
      </c>
      <c r="D48" s="5">
        <f t="shared" si="1"/>
        <v>2</v>
      </c>
    </row>
    <row r="49" spans="1:4" x14ac:dyDescent="0.25">
      <c r="A49" t="s">
        <v>8</v>
      </c>
      <c r="B49" s="5">
        <f>B48+1</f>
        <v>10</v>
      </c>
      <c r="C49" s="5">
        <f t="shared" ref="C49:D49" si="2">C48+1</f>
        <v>5</v>
      </c>
      <c r="D49" s="5">
        <f t="shared" si="2"/>
        <v>3</v>
      </c>
    </row>
    <row r="51" spans="1:4" x14ac:dyDescent="0.25">
      <c r="A51" s="11" t="s">
        <v>9</v>
      </c>
      <c r="B51" s="6">
        <f>MAX(B45:B49)</f>
        <v>10</v>
      </c>
      <c r="C51" s="6">
        <f t="shared" ref="C51:D51" si="3">MAX(C45:C49)</f>
        <v>6</v>
      </c>
      <c r="D51" s="6">
        <f t="shared" si="3"/>
        <v>3</v>
      </c>
    </row>
    <row r="52" spans="1:4" x14ac:dyDescent="0.25">
      <c r="A52" s="11"/>
      <c r="B52" s="6"/>
      <c r="C52" s="6"/>
      <c r="D52" s="6"/>
    </row>
    <row r="53" spans="1:4" x14ac:dyDescent="0.25">
      <c r="A53" s="11" t="s">
        <v>65</v>
      </c>
      <c r="B53" s="6">
        <f>ROUNDUP(($B$7*$B$8)/$B$16,0)</f>
        <v>19</v>
      </c>
      <c r="C53" s="6">
        <f t="shared" ref="C53:D53" si="4">ROUNDUP(($B$7*$B$8)/$B$16,0)</f>
        <v>19</v>
      </c>
      <c r="D53" s="6">
        <f t="shared" si="4"/>
        <v>19</v>
      </c>
    </row>
    <row r="54" spans="1:4" x14ac:dyDescent="0.25">
      <c r="A54" s="11" t="s">
        <v>64</v>
      </c>
      <c r="B54" s="6">
        <f>B51*B37</f>
        <v>20</v>
      </c>
      <c r="C54" s="6">
        <f>C51*C37</f>
        <v>12</v>
      </c>
      <c r="D54" s="6">
        <f>D51*D37</f>
        <v>12</v>
      </c>
    </row>
    <row r="56" spans="1:4" x14ac:dyDescent="0.25">
      <c r="A56" t="s">
        <v>39</v>
      </c>
      <c r="B56" s="14">
        <f>B51*B40</f>
        <v>70770</v>
      </c>
      <c r="C56" s="14">
        <f>C51*C40</f>
        <v>86874</v>
      </c>
      <c r="D56" s="14">
        <f>D51*D40</f>
        <v>95649</v>
      </c>
    </row>
    <row r="57" spans="1:4" x14ac:dyDescent="0.25">
      <c r="A57" t="s">
        <v>38</v>
      </c>
      <c r="B57" s="20">
        <f>MAX(B53:B54)*$B$14</f>
        <v>69900</v>
      </c>
      <c r="C57" s="20">
        <f t="shared" ref="C57:D57" si="5">MAX(C53:C54)*$B$14</f>
        <v>66405</v>
      </c>
      <c r="D57" s="20">
        <f t="shared" si="5"/>
        <v>66405</v>
      </c>
    </row>
    <row r="58" spans="1:4" x14ac:dyDescent="0.25">
      <c r="A58" t="s">
        <v>41</v>
      </c>
      <c r="B58" s="20">
        <f>$B$15*MAX(B53:B54)*5</f>
        <v>87375</v>
      </c>
      <c r="C58" s="20">
        <f t="shared" ref="C58:D58" si="6">$B$15*MAX(C53:C54)*5</f>
        <v>83006.25</v>
      </c>
      <c r="D58" s="20">
        <f t="shared" si="6"/>
        <v>83006.25</v>
      </c>
    </row>
    <row r="60" spans="1:4" x14ac:dyDescent="0.25">
      <c r="A60" t="s">
        <v>42</v>
      </c>
      <c r="B60" s="20">
        <f>(($B$22*$B$20)+($B$23*$B$21))*B51</f>
        <v>18000</v>
      </c>
      <c r="C60" s="20">
        <f t="shared" ref="C60:D60" si="7">(($B$22*$B$20)+($B$23*$B$21))*C51</f>
        <v>10800</v>
      </c>
      <c r="D60" s="20">
        <f t="shared" si="7"/>
        <v>5400</v>
      </c>
    </row>
    <row r="61" spans="1:4" x14ac:dyDescent="0.25">
      <c r="A61" t="s">
        <v>43</v>
      </c>
      <c r="B61" s="20">
        <f>$B$26*B51</f>
        <v>14000</v>
      </c>
      <c r="C61" s="20">
        <f t="shared" ref="C61:D61" si="8">$B$26*C51</f>
        <v>8400</v>
      </c>
      <c r="D61" s="20">
        <f t="shared" si="8"/>
        <v>4200</v>
      </c>
    </row>
    <row r="62" spans="1:4" x14ac:dyDescent="0.25">
      <c r="A62" t="s">
        <v>44</v>
      </c>
      <c r="B62" s="20">
        <f>$B$25*B51</f>
        <v>13889.9</v>
      </c>
      <c r="C62" s="20">
        <f t="shared" ref="C62:D62" si="9">$B$25*C51</f>
        <v>8333.94</v>
      </c>
      <c r="D62" s="20">
        <f t="shared" si="9"/>
        <v>4166.97</v>
      </c>
    </row>
    <row r="63" spans="1:4" x14ac:dyDescent="0.25">
      <c r="A63" t="s">
        <v>47</v>
      </c>
      <c r="B63" s="20">
        <f>$B$29*B51</f>
        <v>2500</v>
      </c>
      <c r="C63" s="20">
        <f t="shared" ref="C63:D63" si="10">$B$29*C51</f>
        <v>1500</v>
      </c>
      <c r="D63" s="20">
        <f t="shared" si="10"/>
        <v>750</v>
      </c>
    </row>
    <row r="65" spans="1:4" x14ac:dyDescent="0.25">
      <c r="A65" t="s">
        <v>49</v>
      </c>
      <c r="B65" s="20">
        <f>((B41*24*365.25*B51)/1000)*$B$31*5</f>
        <v>17119.998</v>
      </c>
      <c r="C65" s="20">
        <f>((C41*24*365.25*C51)/1000)*$B$31*5</f>
        <v>15466.695336000001</v>
      </c>
      <c r="D65" s="20">
        <f>((D41*24*365.25*D51)/1000)*$B$31*5</f>
        <v>14644.935432</v>
      </c>
    </row>
    <row r="66" spans="1:4" x14ac:dyDescent="0.25">
      <c r="A66" t="s">
        <v>50</v>
      </c>
      <c r="B66" s="20">
        <f>B65*($B$33-1)</f>
        <v>8559.9989999999998</v>
      </c>
      <c r="C66" s="20">
        <f t="shared" ref="C66:D66" si="11">C65*($B$33-1)</f>
        <v>7733.3476680000003</v>
      </c>
      <c r="D66" s="20">
        <f t="shared" si="11"/>
        <v>7322.4677160000001</v>
      </c>
    </row>
    <row r="68" spans="1:4" x14ac:dyDescent="0.25">
      <c r="A68" s="11" t="s">
        <v>63</v>
      </c>
      <c r="B68" s="21">
        <f>SUM(B56:B66)</f>
        <v>302114.89700000006</v>
      </c>
      <c r="C68" s="21">
        <f>SUM(C56:C66)</f>
        <v>288519.23300399998</v>
      </c>
      <c r="D68" s="21">
        <f>SUM(D56:D66)</f>
        <v>281544.62314799998</v>
      </c>
    </row>
    <row r="70" spans="1:4" x14ac:dyDescent="0.25">
      <c r="A70" t="s">
        <v>48</v>
      </c>
      <c r="B70" s="20">
        <f>$B$18*B37*B51</f>
        <v>59980</v>
      </c>
      <c r="C70" s="20">
        <f>$B$18*C37*C51</f>
        <v>35988</v>
      </c>
      <c r="D70" s="20">
        <f>$B$18*D37*D51</f>
        <v>35988</v>
      </c>
    </row>
    <row r="72" spans="1:4" x14ac:dyDescent="0.25">
      <c r="A72" s="11" t="s">
        <v>51</v>
      </c>
      <c r="B72" s="21">
        <f>SUM(B68:B70)</f>
        <v>362094.89700000006</v>
      </c>
      <c r="C72" s="21">
        <f t="shared" ref="C72:D72" si="12">SUM(C68:C70)</f>
        <v>324507.23300399998</v>
      </c>
      <c r="D72" s="21">
        <f t="shared" si="12"/>
        <v>317532.62314799998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plankers</dc:creator>
  <cp:lastModifiedBy>plankers</cp:lastModifiedBy>
  <dcterms:created xsi:type="dcterms:W3CDTF">2011-07-20T20:39:23Z</dcterms:created>
  <dcterms:modified xsi:type="dcterms:W3CDTF">2011-07-21T06:51:13Z</dcterms:modified>
</cp:coreProperties>
</file>